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d3088b9fb5f0664f/Verband/06 Leistungen/Einführungsschulung/"/>
    </mc:Choice>
  </mc:AlternateContent>
  <xr:revisionPtr revIDLastSave="1" documentId="8_{5955DD45-48D1-41E5-B4E1-D6D72FF4127A}" xr6:coauthVersionLast="47" xr6:coauthVersionMax="47" xr10:uidLastSave="{0E07BCC6-3762-4AF9-8B51-D57F91B5FDEC}"/>
  <bookViews>
    <workbookView xWindow="-120" yWindow="-120" windowWidth="38940" windowHeight="15840" tabRatio="500" xr2:uid="{00000000-000D-0000-FFFF-FFFF00000000}"/>
  </bookViews>
  <sheets>
    <sheet name="Tabelle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24" i="1" l="1"/>
  <c r="B26" i="1"/>
  <c r="E26" i="1" s="1"/>
  <c r="C24" i="1"/>
  <c r="B24" i="1"/>
  <c r="C25" i="1"/>
  <c r="F26" i="1"/>
  <c r="H26" i="1" s="1"/>
  <c r="F25" i="1"/>
  <c r="E25" i="1"/>
  <c r="B25" i="1"/>
  <c r="F24" i="1"/>
  <c r="B27" i="1" l="1"/>
  <c r="G27" i="1" s="1"/>
  <c r="C27" i="1"/>
  <c r="H27" i="1" s="1"/>
  <c r="H24" i="1"/>
  <c r="G26" i="1"/>
  <c r="G25" i="1"/>
  <c r="E29" i="1"/>
  <c r="F29" i="1"/>
  <c r="H25" i="1"/>
  <c r="G24" i="1"/>
  <c r="B29" i="1" l="1"/>
  <c r="G29" i="1"/>
  <c r="H29" i="1"/>
  <c r="C29" i="1"/>
  <c r="H31" i="1" l="1"/>
</calcChain>
</file>

<file path=xl/sharedStrings.xml><?xml version="1.0" encoding="utf-8"?>
<sst xmlns="http://schemas.openxmlformats.org/spreadsheetml/2006/main" count="41" uniqueCount="37">
  <si>
    <t>Umstellung auf Sektorenkopplung bei Einfamilienhäusern</t>
  </si>
  <si>
    <t>Jahresstromverbrauch ohne Wärme und Mobilität in kWh:</t>
  </si>
  <si>
    <t>Durchschnittspreis Strombezug pro kWh in Euro in den nächsten 20 Jahren:</t>
  </si>
  <si>
    <t>Jahresfahrleistung Auto in km:</t>
  </si>
  <si>
    <t>Anteil auswärtiges Laden in %:</t>
  </si>
  <si>
    <t>Durchschnittspreis Treibstoff pro Liter in Euro in den nächsten 20 Jahren:</t>
  </si>
  <si>
    <t>Anschaffungskosten neues Auto in Euro:</t>
  </si>
  <si>
    <t>Bedarf Heizöl/Erdgas in Liter/m³:</t>
  </si>
  <si>
    <t>Durchschnittspreis pro kWh Öl / Gas in den nächsten 20 Jahren in Euro:</t>
  </si>
  <si>
    <t>Größe Photovoltaikanlage in kWp:</t>
  </si>
  <si>
    <t>Einspeisevergütung in Euro:</t>
  </si>
  <si>
    <t>Zinssatz Finanzierung in %:</t>
  </si>
  <si>
    <t>Laufzeit Finanzierung in Jahren:</t>
  </si>
  <si>
    <r>
      <rPr>
        <sz val="11"/>
        <color rgb="FF000000"/>
        <rFont val="Calibri"/>
        <family val="2"/>
        <charset val="1"/>
      </rPr>
      <t xml:space="preserve">Anschaffungskosten </t>
    </r>
    <r>
      <rPr>
        <vertAlign val="superscript"/>
        <sz val="11"/>
        <color rgb="FF000000"/>
        <rFont val="Calibri"/>
        <family val="2"/>
        <charset val="1"/>
      </rPr>
      <t>1,2,3</t>
    </r>
  </si>
  <si>
    <r>
      <rPr>
        <sz val="11"/>
        <color rgb="FF000000"/>
        <rFont val="Calibri"/>
        <family val="2"/>
        <charset val="1"/>
      </rPr>
      <t xml:space="preserve">Betriebskosten auf 20 Jahre </t>
    </r>
    <r>
      <rPr>
        <vertAlign val="superscript"/>
        <sz val="11"/>
        <color rgb="FF000000"/>
        <rFont val="Calibri"/>
        <family val="2"/>
        <charset val="1"/>
      </rPr>
      <t>4,5,6,7,8</t>
    </r>
  </si>
  <si>
    <t>Gesamtausgaben über 20 Jahre</t>
  </si>
  <si>
    <t>Sektor</t>
  </si>
  <si>
    <t>Mit Sektorenkopplung</t>
  </si>
  <si>
    <t>Ohne Sektorenkopplung</t>
  </si>
  <si>
    <t>Heizung:</t>
  </si>
  <si>
    <t>Auto:</t>
  </si>
  <si>
    <t>Strom:</t>
  </si>
  <si>
    <t>Zinsen:</t>
  </si>
  <si>
    <t>Gesamt:</t>
  </si>
  <si>
    <t>Hinweise zu den angelegten Werten:</t>
  </si>
  <si>
    <t>4) Betriebskosten: Bei allen Betriebskosten wurden die erwarteten Durchschnittspreise für die jeweiligen Energieträger für die nächsten 20 Jahre herangezogen.</t>
  </si>
  <si>
    <t>6) Betriebskosten Auto: Fossil wird mit 6L/100km und regenerativ mit 20 kWh/100km berechnet. Auswärtiges Laden wird fossil *1,2 und regenerativ *2 zum Haustarif erhöht.</t>
  </si>
  <si>
    <t>Monatliche Mehrbelastung durch Finanzierung Sektorenkopplung während Kreditlaufzeit:</t>
  </si>
  <si>
    <t>2) Anschaffungskosten Auto: Förder- und betriebskostenbereinigt wird ein Preisfaktor 1,2 für das E-Auto angesetzt</t>
  </si>
  <si>
    <t>5) Betriebskosten Heizung: Bei Heizung regenerativ wird anteilig PV-Strom berechnet &lt;10.000 kWh 30% / 10-20.000 kWh 40% / &gt;20.000 kWh 50%</t>
  </si>
  <si>
    <t>7) Betriebskosten Auto: Bei Auto regenerativ wird anteilig PV-Strom berechnet &lt;10.000 kWh 60% / 10-20.000 kWh 70% / &lt;20.000 kWh 80%</t>
  </si>
  <si>
    <t xml:space="preserve">8) Betriebskosten Strom beinhalten neben dem PV-bedingt vermiedenen Bezug auch die Einspeisevergütung. PV-Strom anteilig am Verbrauch &lt;10.000 kWh 70% / 10-20.000 kWh 75% / &gt;20.000 kWh 80% </t>
  </si>
  <si>
    <t>1) Anschaffungskosten Heizung: Werden mit Grundkosten und Relation zum Verbrauch und damit der Heizleistung ermittelt. Bei Wechsel Energieträger Preisfaktor 3 und Förderung 35%</t>
  </si>
  <si>
    <t>Zusatzkosten (Zählerschrank…)</t>
  </si>
  <si>
    <t>Kosten PV + Speicher / kWp netto</t>
  </si>
  <si>
    <t>3) Anschaffungskosten Strom: Mit PV-Anlage und Speicher kWp-Preise netto. Die MWSt. kann in Tilgung investiert werden.</t>
  </si>
  <si>
    <t>Spezifischer Ertrag PV in Wh/kWp: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</si>
</sst>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&quot; €&quot;"/>
    <numFmt numFmtId="165" formatCode="#,##0.0"/>
    <numFmt numFmtId="166" formatCode="#,##0.000&quot; €&quot;"/>
    <numFmt numFmtId="167" formatCode="#,##0.00\ [$€-407];[Red]\-#,##0.00\ [$€-407]"/>
    <numFmt numFmtId="168" formatCode="#,##0.00\ &quot;€&quot;"/>
  </numFmts>
  <fonts count="6" x14ac:knownFonts="1">
    <font>
      <sz val="11"/>
      <color rgb="FF000000"/>
      <name val="Calibri"/>
      <family val="2"/>
      <charset val="1"/>
    </font>
    <font>
      <b/>
      <sz val="16"/>
      <color rgb="FF000000"/>
      <name val="Calibri"/>
      <family val="2"/>
      <charset val="1"/>
    </font>
    <font>
      <sz val="11"/>
      <color rgb="FF091F78"/>
      <name val="Calibri"/>
      <family val="2"/>
      <charset val="1"/>
    </font>
    <font>
      <vertAlign val="superscript"/>
      <sz val="11"/>
      <color rgb="FF000000"/>
      <name val="Calibri"/>
      <family val="2"/>
      <charset val="1"/>
    </font>
    <font>
      <b/>
      <sz val="14"/>
      <color rgb="FF000000"/>
      <name val="Calibri"/>
      <family val="2"/>
      <charset val="1"/>
    </font>
    <font>
      <b/>
      <sz val="12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BE5D6"/>
        <bgColor rgb="FFFFFFFF"/>
      </patternFill>
    </fill>
    <fill>
      <patternFill patternType="solid">
        <fgColor theme="5" tint="0.79998168889431442"/>
        <bgColor indexed="64"/>
      </patternFill>
    </fill>
  </fills>
  <borders count="28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7" xfId="0" applyFill="1" applyBorder="1" applyAlignment="1">
      <alignment wrapText="1"/>
    </xf>
    <xf numFmtId="0" fontId="0" fillId="2" borderId="9" xfId="0" applyFill="1" applyBorder="1" applyAlignment="1">
      <alignment wrapText="1"/>
    </xf>
    <xf numFmtId="0" fontId="0" fillId="0" borderId="3" xfId="0" applyBorder="1" applyAlignment="1">
      <alignment wrapText="1"/>
    </xf>
    <xf numFmtId="0" fontId="0" fillId="0" borderId="11" xfId="0" applyBorder="1" applyAlignment="1">
      <alignment wrapText="1"/>
    </xf>
    <xf numFmtId="0" fontId="0" fillId="0" borderId="4" xfId="0" applyBorder="1" applyAlignment="1">
      <alignment wrapText="1"/>
    </xf>
    <xf numFmtId="167" fontId="0" fillId="0" borderId="11" xfId="0" applyNumberFormat="1" applyBorder="1" applyAlignment="1">
      <alignment wrapText="1"/>
    </xf>
    <xf numFmtId="167" fontId="0" fillId="0" borderId="4" xfId="0" applyNumberFormat="1" applyBorder="1" applyAlignment="1">
      <alignment wrapText="1"/>
    </xf>
    <xf numFmtId="0" fontId="0" fillId="0" borderId="6" xfId="0" applyBorder="1" applyAlignment="1">
      <alignment wrapText="1"/>
    </xf>
    <xf numFmtId="167" fontId="0" fillId="0" borderId="12" xfId="0" applyNumberFormat="1" applyBorder="1" applyAlignment="1">
      <alignment wrapText="1"/>
    </xf>
    <xf numFmtId="167" fontId="0" fillId="0" borderId="13" xfId="0" applyNumberFormat="1" applyBorder="1" applyAlignment="1">
      <alignment wrapText="1"/>
    </xf>
    <xf numFmtId="0" fontId="0" fillId="0" borderId="15" xfId="0" applyBorder="1" applyAlignment="1">
      <alignment wrapText="1"/>
    </xf>
    <xf numFmtId="164" fontId="0" fillId="0" borderId="16" xfId="0" applyNumberFormat="1" applyBorder="1"/>
    <xf numFmtId="0" fontId="0" fillId="0" borderId="16" xfId="0" applyBorder="1"/>
    <xf numFmtId="164" fontId="4" fillId="0" borderId="16" xfId="0" applyNumberFormat="1" applyFont="1" applyBorder="1"/>
    <xf numFmtId="164" fontId="4" fillId="0" borderId="17" xfId="0" applyNumberFormat="1" applyFont="1" applyBorder="1"/>
    <xf numFmtId="164" fontId="0" fillId="0" borderId="0" xfId="0" applyNumberFormat="1"/>
    <xf numFmtId="0" fontId="0" fillId="3" borderId="18" xfId="0" applyFill="1" applyBorder="1"/>
    <xf numFmtId="0" fontId="0" fillId="3" borderId="19" xfId="0" applyFill="1" applyBorder="1"/>
    <xf numFmtId="4" fontId="0" fillId="3" borderId="19" xfId="0" applyNumberFormat="1" applyFill="1" applyBorder="1"/>
    <xf numFmtId="168" fontId="5" fillId="3" borderId="20" xfId="0" applyNumberFormat="1" applyFont="1" applyFill="1" applyBorder="1"/>
    <xf numFmtId="166" fontId="0" fillId="0" borderId="1" xfId="0" applyNumberFormat="1" applyBorder="1"/>
    <xf numFmtId="168" fontId="0" fillId="0" borderId="1" xfId="0" applyNumberFormat="1" applyBorder="1"/>
    <xf numFmtId="3" fontId="2" fillId="0" borderId="1" xfId="0" applyNumberFormat="1" applyFont="1" applyBorder="1"/>
    <xf numFmtId="168" fontId="2" fillId="0" borderId="1" xfId="0" applyNumberFormat="1" applyFont="1" applyBorder="1"/>
    <xf numFmtId="3" fontId="2" fillId="0" borderId="25" xfId="0" applyNumberFormat="1" applyFont="1" applyBorder="1"/>
    <xf numFmtId="164" fontId="0" fillId="0" borderId="26" xfId="0" applyNumberFormat="1" applyBorder="1"/>
    <xf numFmtId="164" fontId="0" fillId="0" borderId="1" xfId="0" applyNumberFormat="1" applyBorder="1"/>
    <xf numFmtId="165" fontId="2" fillId="0" borderId="1" xfId="0" applyNumberFormat="1" applyFont="1" applyBorder="1"/>
    <xf numFmtId="0" fontId="0" fillId="0" borderId="21" xfId="0" applyBorder="1"/>
    <xf numFmtId="0" fontId="0" fillId="0" borderId="22" xfId="0" applyBorder="1"/>
    <xf numFmtId="0" fontId="0" fillId="2" borderId="10" xfId="0" applyFill="1" applyBorder="1" applyAlignment="1">
      <alignment horizontal="center" vertical="center" wrapText="1"/>
    </xf>
    <xf numFmtId="0" fontId="0" fillId="0" borderId="1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3" xfId="0" applyBorder="1"/>
    <xf numFmtId="0" fontId="0" fillId="0" borderId="6" xfId="0" applyBorder="1"/>
    <xf numFmtId="0" fontId="0" fillId="0" borderId="27" xfId="0" applyBorder="1"/>
    <xf numFmtId="0" fontId="0" fillId="2" borderId="8" xfId="0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21" xfId="0" applyBorder="1" applyAlignment="1">
      <alignment horizontal="left"/>
    </xf>
  </cellXfs>
  <cellStyles count="1">
    <cellStyle name="Standard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BE5D6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91F78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1460520</xdr:colOff>
      <xdr:row>0</xdr:row>
      <xdr:rowOff>114480</xdr:rowOff>
    </xdr:from>
    <xdr:to>
      <xdr:col>6</xdr:col>
      <xdr:colOff>1308100</xdr:colOff>
      <xdr:row>18</xdr:row>
      <xdr:rowOff>12700</xdr:rowOff>
    </xdr:to>
    <xdr:pic>
      <xdr:nvPicPr>
        <xdr:cNvPr id="2" name="Grafik 6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6864370" y="114480"/>
          <a:ext cx="2990830" cy="289542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1"/>
  <sheetViews>
    <sheetView tabSelected="1" zoomScaleNormal="100" workbookViewId="0">
      <selection activeCell="A18" sqref="A18:C18"/>
    </sheetView>
  </sheetViews>
  <sheetFormatPr baseColWidth="10" defaultColWidth="10.5703125" defaultRowHeight="15" x14ac:dyDescent="0.25"/>
  <cols>
    <col min="2" max="2" width="27.140625" customWidth="1"/>
    <col min="3" max="3" width="26.7109375" customWidth="1"/>
    <col min="4" max="4" width="12.85546875" customWidth="1"/>
    <col min="5" max="5" width="23.85546875" customWidth="1"/>
    <col min="6" max="6" width="21.140625" customWidth="1"/>
    <col min="7" max="7" width="20.5703125" customWidth="1"/>
    <col min="8" max="8" width="22.140625" customWidth="1"/>
  </cols>
  <sheetData>
    <row r="1" spans="1:8" ht="21" customHeight="1" x14ac:dyDescent="0.25">
      <c r="A1" s="39" t="s">
        <v>0</v>
      </c>
      <c r="B1" s="39"/>
      <c r="C1" s="39"/>
      <c r="D1" s="39"/>
      <c r="E1" s="40"/>
      <c r="F1" s="40"/>
      <c r="G1" s="40"/>
      <c r="H1" s="40"/>
    </row>
    <row r="2" spans="1:8" ht="4.5" customHeight="1" thickBot="1" x14ac:dyDescent="0.3">
      <c r="A2" s="39"/>
      <c r="B2" s="39"/>
      <c r="C2" s="39"/>
      <c r="D2" s="39"/>
      <c r="E2" s="40"/>
      <c r="F2" s="40"/>
      <c r="G2" s="40"/>
      <c r="H2" s="40"/>
    </row>
    <row r="3" spans="1:8" ht="15.75" thickBot="1" x14ac:dyDescent="0.3">
      <c r="A3" s="41" t="s">
        <v>1</v>
      </c>
      <c r="B3" s="41"/>
      <c r="C3" s="42"/>
      <c r="D3" s="23">
        <v>3200</v>
      </c>
      <c r="E3" s="40"/>
      <c r="F3" s="40"/>
      <c r="G3" s="40"/>
      <c r="H3" s="40"/>
    </row>
    <row r="4" spans="1:8" ht="15.75" thickBot="1" x14ac:dyDescent="0.3">
      <c r="A4" s="43" t="s">
        <v>2</v>
      </c>
      <c r="B4" s="43"/>
      <c r="C4" s="44"/>
      <c r="D4" s="26">
        <v>0.5</v>
      </c>
      <c r="E4" s="40"/>
      <c r="F4" s="40"/>
      <c r="G4" s="40"/>
      <c r="H4" s="40"/>
    </row>
    <row r="5" spans="1:8" ht="5.45" customHeight="1" thickBot="1" x14ac:dyDescent="0.3">
      <c r="A5" s="33"/>
      <c r="B5" s="33"/>
      <c r="C5" s="33"/>
      <c r="D5" s="34"/>
      <c r="E5" s="40"/>
      <c r="F5" s="40"/>
      <c r="G5" s="40"/>
      <c r="H5" s="40"/>
    </row>
    <row r="6" spans="1:8" ht="15.75" thickBot="1" x14ac:dyDescent="0.3">
      <c r="A6" s="35" t="s">
        <v>3</v>
      </c>
      <c r="B6" s="35"/>
      <c r="C6" s="29"/>
      <c r="D6" s="25">
        <v>15000</v>
      </c>
      <c r="E6" s="40"/>
      <c r="F6" s="40"/>
      <c r="G6" s="40"/>
      <c r="H6" s="40"/>
    </row>
    <row r="7" spans="1:8" ht="15.75" thickBot="1" x14ac:dyDescent="0.3">
      <c r="A7" s="35" t="s">
        <v>4</v>
      </c>
      <c r="B7" s="35"/>
      <c r="C7" s="29"/>
      <c r="D7" s="23">
        <v>15</v>
      </c>
      <c r="E7" s="40"/>
      <c r="F7" s="40"/>
      <c r="G7" s="40"/>
      <c r="H7" s="40"/>
    </row>
    <row r="8" spans="1:8" ht="15.75" thickBot="1" x14ac:dyDescent="0.3">
      <c r="A8" s="35" t="s">
        <v>5</v>
      </c>
      <c r="B8" s="35"/>
      <c r="C8" s="29"/>
      <c r="D8" s="27">
        <v>2.5</v>
      </c>
      <c r="E8" s="40"/>
      <c r="F8" s="40"/>
      <c r="G8" s="40"/>
      <c r="H8" s="40"/>
    </row>
    <row r="9" spans="1:8" ht="15.75" thickBot="1" x14ac:dyDescent="0.3">
      <c r="A9" s="35" t="s">
        <v>6</v>
      </c>
      <c r="B9" s="35"/>
      <c r="C9" s="29"/>
      <c r="D9" s="26">
        <v>25000</v>
      </c>
      <c r="E9" s="40"/>
      <c r="F9" s="40"/>
      <c r="G9" s="40"/>
      <c r="H9" s="40"/>
    </row>
    <row r="10" spans="1:8" ht="5.45" customHeight="1" thickBot="1" x14ac:dyDescent="0.3">
      <c r="A10" s="33"/>
      <c r="B10" s="33"/>
      <c r="C10" s="33"/>
      <c r="D10" s="34"/>
      <c r="E10" s="40"/>
      <c r="F10" s="40"/>
      <c r="G10" s="40"/>
      <c r="H10" s="40"/>
    </row>
    <row r="11" spans="1:8" ht="15.75" thickBot="1" x14ac:dyDescent="0.3">
      <c r="A11" s="35" t="s">
        <v>7</v>
      </c>
      <c r="B11" s="35"/>
      <c r="C11" s="29"/>
      <c r="D11" s="23">
        <v>2000</v>
      </c>
      <c r="E11" s="40"/>
      <c r="F11" s="40"/>
      <c r="G11" s="40"/>
      <c r="H11" s="40"/>
    </row>
    <row r="12" spans="1:8" ht="15.75" thickBot="1" x14ac:dyDescent="0.3">
      <c r="A12" s="35" t="s">
        <v>8</v>
      </c>
      <c r="B12" s="35"/>
      <c r="C12" s="29"/>
      <c r="D12" s="26">
        <v>0.15</v>
      </c>
      <c r="E12" s="40"/>
      <c r="F12" s="40"/>
      <c r="G12" s="40"/>
      <c r="H12" s="40"/>
    </row>
    <row r="13" spans="1:8" ht="4.5" customHeight="1" thickBot="1" x14ac:dyDescent="0.3">
      <c r="A13" s="33"/>
      <c r="B13" s="33"/>
      <c r="C13" s="33"/>
      <c r="D13" s="34"/>
      <c r="E13" s="40"/>
      <c r="F13" s="40"/>
      <c r="G13" s="40"/>
      <c r="H13" s="40"/>
    </row>
    <row r="14" spans="1:8" ht="15.75" thickBot="1" x14ac:dyDescent="0.3">
      <c r="A14" s="35" t="s">
        <v>9</v>
      </c>
      <c r="B14" s="35"/>
      <c r="C14" s="29"/>
      <c r="D14" s="28">
        <v>20.5</v>
      </c>
      <c r="E14" s="40"/>
      <c r="F14" s="40"/>
      <c r="G14" s="40"/>
      <c r="H14" s="40"/>
    </row>
    <row r="15" spans="1:8" ht="15.75" thickBot="1" x14ac:dyDescent="0.3">
      <c r="A15" s="35" t="s">
        <v>36</v>
      </c>
      <c r="B15" s="35"/>
      <c r="C15" s="29"/>
      <c r="D15" s="23">
        <v>700</v>
      </c>
      <c r="E15" s="40"/>
      <c r="F15" s="40"/>
      <c r="G15" s="40"/>
      <c r="H15" s="40"/>
    </row>
    <row r="16" spans="1:8" ht="15.75" thickBot="1" x14ac:dyDescent="0.3">
      <c r="A16" s="29" t="s">
        <v>34</v>
      </c>
      <c r="B16" s="30"/>
      <c r="C16" s="30"/>
      <c r="D16" s="24">
        <v>1500</v>
      </c>
      <c r="E16" s="40"/>
      <c r="F16" s="40"/>
      <c r="G16" s="40"/>
      <c r="H16" s="40"/>
    </row>
    <row r="17" spans="1:8" ht="15.75" thickBot="1" x14ac:dyDescent="0.3">
      <c r="A17" s="35" t="s">
        <v>10</v>
      </c>
      <c r="B17" s="35"/>
      <c r="C17" s="29"/>
      <c r="D17" s="21">
        <v>0.10299999999999999</v>
      </c>
      <c r="E17" s="40"/>
      <c r="F17" s="40"/>
      <c r="G17" s="40"/>
      <c r="H17" s="40"/>
    </row>
    <row r="18" spans="1:8" ht="15.75" thickBot="1" x14ac:dyDescent="0.3">
      <c r="A18" s="29" t="s">
        <v>33</v>
      </c>
      <c r="B18" s="30"/>
      <c r="C18" s="30"/>
      <c r="D18" s="22">
        <v>2500</v>
      </c>
      <c r="E18" s="40"/>
      <c r="F18" s="40"/>
      <c r="G18" s="40"/>
      <c r="H18" s="40"/>
    </row>
    <row r="19" spans="1:8" ht="5.0999999999999996" customHeight="1" thickBot="1" x14ac:dyDescent="0.3">
      <c r="A19" s="33"/>
      <c r="B19" s="33"/>
      <c r="C19" s="33"/>
      <c r="D19" s="34"/>
      <c r="E19" s="40"/>
      <c r="F19" s="40"/>
      <c r="G19" s="40"/>
      <c r="H19" s="40"/>
    </row>
    <row r="20" spans="1:8" ht="15.75" thickBot="1" x14ac:dyDescent="0.3">
      <c r="A20" s="35" t="s">
        <v>11</v>
      </c>
      <c r="B20" s="35"/>
      <c r="C20" s="29"/>
      <c r="D20" s="28">
        <v>3.9</v>
      </c>
      <c r="E20" s="40"/>
      <c r="F20" s="40"/>
      <c r="G20" s="40"/>
      <c r="H20" s="40"/>
    </row>
    <row r="21" spans="1:8" ht="15.75" thickBot="1" x14ac:dyDescent="0.3">
      <c r="A21" s="36" t="s">
        <v>12</v>
      </c>
      <c r="B21" s="36"/>
      <c r="C21" s="37"/>
      <c r="D21" s="23">
        <v>10</v>
      </c>
      <c r="E21" s="40"/>
      <c r="F21" s="40"/>
      <c r="G21" s="40"/>
      <c r="H21" s="40"/>
    </row>
    <row r="22" spans="1:8" ht="27" customHeight="1" x14ac:dyDescent="0.25">
      <c r="A22" s="1"/>
      <c r="B22" s="38" t="s">
        <v>13</v>
      </c>
      <c r="C22" s="38"/>
      <c r="D22" s="2"/>
      <c r="E22" s="38" t="s">
        <v>14</v>
      </c>
      <c r="F22" s="38"/>
      <c r="G22" s="31" t="s">
        <v>15</v>
      </c>
      <c r="H22" s="31"/>
    </row>
    <row r="23" spans="1:8" ht="17.45" customHeight="1" x14ac:dyDescent="0.25">
      <c r="A23" s="3" t="s">
        <v>16</v>
      </c>
      <c r="B23" s="4" t="s">
        <v>17</v>
      </c>
      <c r="C23" s="4" t="s">
        <v>18</v>
      </c>
      <c r="D23" s="4"/>
      <c r="E23" s="4" t="s">
        <v>17</v>
      </c>
      <c r="F23" s="4" t="s">
        <v>18</v>
      </c>
      <c r="G23" s="4" t="s">
        <v>17</v>
      </c>
      <c r="H23" s="5" t="s">
        <v>18</v>
      </c>
    </row>
    <row r="24" spans="1:8" x14ac:dyDescent="0.25">
      <c r="A24" s="3" t="s">
        <v>19</v>
      </c>
      <c r="B24" s="6">
        <f>(25000+(D11*5))*0.65</f>
        <v>22750</v>
      </c>
      <c r="C24" s="6">
        <f>(7500+(D11*1.5))</f>
        <v>10500</v>
      </c>
      <c r="D24" s="6"/>
      <c r="E24" s="6">
        <f>(IF(D14*D15&lt;10000,D11*11*0.3*0.3*0.1*20)+IF(AND(D14*D15&gt;=10000,D14*D15&lt;=20000),D11*11*0.3*0.4*0.1*20)+IF(D14*D15&gt;20000,D11*11*0.3*0.5*0.1*20)+(IF(D14*D15&lt;10000,D11*11*0.3*0.7*D4*20)+IF(AND(D14*D15&gt;=10000,D14*D15&lt;=20000),D11*11*0.3*0.6*D4*20)+IF(D14*D15&gt;20000,D11*11*0.3*0.5*D4*20)))</f>
        <v>44880</v>
      </c>
      <c r="F24" s="6">
        <f>D11*11*D12*20</f>
        <v>66000</v>
      </c>
      <c r="G24" s="6">
        <f t="shared" ref="G24:H26" si="0">B24+E24</f>
        <v>67630</v>
      </c>
      <c r="H24" s="7">
        <f t="shared" si="0"/>
        <v>76500</v>
      </c>
    </row>
    <row r="25" spans="1:8" x14ac:dyDescent="0.25">
      <c r="A25" s="3" t="s">
        <v>20</v>
      </c>
      <c r="B25" s="6">
        <f>D9</f>
        <v>25000</v>
      </c>
      <c r="C25" s="6">
        <f>D9/1.2</f>
        <v>20833.333333333336</v>
      </c>
      <c r="D25" s="6"/>
      <c r="E25" s="6">
        <f>(IF(D14*D15&lt;10000,D6*0.2*0.5*0.1*20)+IF(AND(D14*D15&gt;=10000,D14*D15&lt;=20000),D6*0.2*0.6*0.1*20)+IF(D14*D15&gt;20000,D6*0.2*0.7*0.1*20)+(IF(D14*D15&lt;10000,D6*0.2*0.5*D4*2*(D7/100)*20)+IF(AND(D14*D15&gt;=10000,D14*D15&lt;=20000),D6*0.2*0.4*D4*2*(D7/100)*20)+IF(D14*D15&gt;20000,D6*0.2*0.3*D4*2*(D7/100)*20)))+(IF(D14*D15&lt;10000,D6*0.2*0.5*D4*((100-D7)/100))*20)+IF(AND(D14*D15&gt;=10000,D14*D15&lt;=20000),D6*0.2*0.4*D4*((100-D7)/100)*20)+IF(D14*D15&gt;20000,D6*0.2*0.3*D4*((100-D7)/100)*20)</f>
        <v>17400</v>
      </c>
      <c r="F25" s="6">
        <f>(D6*0.06*D8*1.2*(D7/100)*20)+(D6*0.06*D8*((100-D7)/100)*20)</f>
        <v>46350</v>
      </c>
      <c r="G25" s="6">
        <f t="shared" si="0"/>
        <v>42400</v>
      </c>
      <c r="H25" s="7">
        <f t="shared" si="0"/>
        <v>67183.333333333343</v>
      </c>
    </row>
    <row r="26" spans="1:8" x14ac:dyDescent="0.25">
      <c r="A26" s="3" t="s">
        <v>21</v>
      </c>
      <c r="B26" s="6">
        <f>D14*D16+D18</f>
        <v>33250</v>
      </c>
      <c r="C26" s="6">
        <v>0</v>
      </c>
      <c r="D26" s="6"/>
      <c r="E26" s="6">
        <f>((IF(D14*D15&lt;10000,D3*0.3*D4*20)+IF(AND(D14*D15&gt;=10000,D14*D15&lt;=20000),D3*0.25*D4*20)+IF(D14*D15&gt;20000,D3*0.2*D4*20)-(IF(D14*D15&lt;10000,(D14*D15*0.9-(D3*0.7))*D17*20-(D11*11*0.25*0.3*D17*20))+IF(AND(D14*D15&gt;=10000,D14*D15&lt;=20000),(D14*D15*0.9-(D3*0.75))*D17*20-(D11*11*0.25*0.4*D17*20))+IF(D14*D15&gt;20000,D14*D15*0.9-(D3*0.8))*D17*20-(D11*11*0.25*0.5*D17*20))))+(B26/5)+((D6*0.2)-(D6*0.2*D7/100)*D17)</f>
        <v>6139.7500000000018</v>
      </c>
      <c r="F26" s="6">
        <f>D3*D4*20</f>
        <v>32000</v>
      </c>
      <c r="G26" s="6">
        <f t="shared" si="0"/>
        <v>39389.75</v>
      </c>
      <c r="H26" s="7">
        <f t="shared" si="0"/>
        <v>32000</v>
      </c>
    </row>
    <row r="27" spans="1:8" x14ac:dyDescent="0.25">
      <c r="A27" s="8" t="s">
        <v>22</v>
      </c>
      <c r="B27" s="9">
        <f>(SUM(B24:B26)*(D21*365)*D20)/(200*365)</f>
        <v>15795</v>
      </c>
      <c r="C27" s="9">
        <f>(SUM(C24:C26)*(D21*365)*D20)/(200*365)</f>
        <v>6110</v>
      </c>
      <c r="D27" s="9"/>
      <c r="E27" s="9"/>
      <c r="F27" s="9"/>
      <c r="G27" s="9">
        <f>B27</f>
        <v>15795</v>
      </c>
      <c r="H27" s="10">
        <f>C27</f>
        <v>6110</v>
      </c>
    </row>
    <row r="28" spans="1:8" ht="5.0999999999999996" customHeight="1" x14ac:dyDescent="0.25">
      <c r="A28" s="32"/>
      <c r="B28" s="32"/>
      <c r="C28" s="32"/>
      <c r="D28" s="32"/>
      <c r="E28" s="32"/>
      <c r="F28" s="32"/>
      <c r="G28" s="32"/>
      <c r="H28" s="32"/>
    </row>
    <row r="29" spans="1:8" ht="18.75" x14ac:dyDescent="0.3">
      <c r="A29" s="11" t="s">
        <v>23</v>
      </c>
      <c r="B29" s="12">
        <f>SUM(B24:B28)</f>
        <v>96795</v>
      </c>
      <c r="C29" s="12">
        <f>SUM(C24:C28)</f>
        <v>37443.333333333336</v>
      </c>
      <c r="D29" s="13"/>
      <c r="E29" s="12">
        <f>SUM(E24:E28)</f>
        <v>68419.75</v>
      </c>
      <c r="F29" s="12">
        <f>SUM(F24:F28)</f>
        <v>144350</v>
      </c>
      <c r="G29" s="14">
        <f>SUM(G24:G28)</f>
        <v>165214.75</v>
      </c>
      <c r="H29" s="15">
        <f>SUM(H24:H28)</f>
        <v>181793.33333333334</v>
      </c>
    </row>
    <row r="30" spans="1:8" ht="15.75" thickBot="1" x14ac:dyDescent="0.3"/>
    <row r="31" spans="1:8" ht="16.5" thickBot="1" x14ac:dyDescent="0.3">
      <c r="C31" s="16"/>
      <c r="D31" s="17" t="s">
        <v>27</v>
      </c>
      <c r="E31" s="17"/>
      <c r="F31" s="18"/>
      <c r="G31" s="19"/>
      <c r="H31" s="20">
        <f>(B29/D21/12)-(C29/D21/12)-(F29-E29)/20/12</f>
        <v>178.22118055555558</v>
      </c>
    </row>
    <row r="33" spans="1:1" x14ac:dyDescent="0.25">
      <c r="A33" t="s">
        <v>24</v>
      </c>
    </row>
    <row r="34" spans="1:1" x14ac:dyDescent="0.25">
      <c r="A34" t="s">
        <v>32</v>
      </c>
    </row>
    <row r="35" spans="1:1" x14ac:dyDescent="0.25">
      <c r="A35" t="s">
        <v>28</v>
      </c>
    </row>
    <row r="36" spans="1:1" x14ac:dyDescent="0.25">
      <c r="A36" t="s">
        <v>35</v>
      </c>
    </row>
    <row r="37" spans="1:1" x14ac:dyDescent="0.25">
      <c r="A37" t="s">
        <v>25</v>
      </c>
    </row>
    <row r="38" spans="1:1" x14ac:dyDescent="0.25">
      <c r="A38" t="s">
        <v>29</v>
      </c>
    </row>
    <row r="39" spans="1:1" x14ac:dyDescent="0.25">
      <c r="A39" t="s">
        <v>26</v>
      </c>
    </row>
    <row r="40" spans="1:1" x14ac:dyDescent="0.25">
      <c r="A40" t="s">
        <v>30</v>
      </c>
    </row>
    <row r="41" spans="1:1" x14ac:dyDescent="0.25">
      <c r="A41" t="s">
        <v>31</v>
      </c>
    </row>
  </sheetData>
  <mergeCells count="25">
    <mergeCell ref="A1:D2"/>
    <mergeCell ref="E1:H21"/>
    <mergeCell ref="A3:C3"/>
    <mergeCell ref="A4:C4"/>
    <mergeCell ref="A5:D5"/>
    <mergeCell ref="A6:C6"/>
    <mergeCell ref="A7:C7"/>
    <mergeCell ref="A8:C8"/>
    <mergeCell ref="A9:C9"/>
    <mergeCell ref="A10:D10"/>
    <mergeCell ref="A11:C11"/>
    <mergeCell ref="A12:C12"/>
    <mergeCell ref="A13:D13"/>
    <mergeCell ref="A14:C14"/>
    <mergeCell ref="A15:C15"/>
    <mergeCell ref="A17:C17"/>
    <mergeCell ref="A18:C18"/>
    <mergeCell ref="A16:C16"/>
    <mergeCell ref="G22:H22"/>
    <mergeCell ref="A28:H28"/>
    <mergeCell ref="A19:D19"/>
    <mergeCell ref="A20:C20"/>
    <mergeCell ref="A21:C21"/>
    <mergeCell ref="B22:C22"/>
    <mergeCell ref="E22:F22"/>
  </mergeCells>
  <pageMargins left="0.7" right="0.7" top="0.78749999999999998" bottom="0.78749999999999998" header="0.51180555555555496" footer="0.51180555555555496"/>
  <pageSetup paperSize="9" firstPageNumber="0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Martin Oster</dc:creator>
  <dc:description/>
  <cp:lastModifiedBy>Matthias Mester</cp:lastModifiedBy>
  <cp:revision>1</cp:revision>
  <dcterms:created xsi:type="dcterms:W3CDTF">2022-08-11T06:36:31Z</dcterms:created>
  <dcterms:modified xsi:type="dcterms:W3CDTF">2022-09-14T06:03:16Z</dcterms:modified>
  <dc:language>de-DE</dc:language>
</cp:coreProperties>
</file>